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ropbox\GPUS\fundraising team\financial reports\"/>
    </mc:Choice>
  </mc:AlternateContent>
  <bookViews>
    <workbookView xWindow="0" yWindow="0" windowWidth="16392" windowHeight="5088" tabRatio="160"/>
  </bookViews>
  <sheets>
    <sheet name="YTD" sheetId="1" r:id="rId1"/>
    <sheet name="Sheet4" sheetId="2" r:id="rId2"/>
  </sheets>
  <calcPr calcId="152511" iterate="1" iterateCount="1000"/>
</workbook>
</file>

<file path=xl/calcChain.xml><?xml version="1.0" encoding="utf-8"?>
<calcChain xmlns="http://schemas.openxmlformats.org/spreadsheetml/2006/main">
  <c r="H5" i="1" l="1"/>
  <c r="H3" i="1"/>
  <c r="G5" i="1"/>
  <c r="G3" i="1"/>
  <c r="E5" i="1"/>
  <c r="E7" i="1" s="1"/>
  <c r="E3" i="1"/>
  <c r="D5" i="1"/>
  <c r="D7" i="1" s="1"/>
  <c r="D3" i="1"/>
  <c r="C5" i="1"/>
  <c r="C3" i="1"/>
  <c r="B5" i="1"/>
  <c r="B3" i="1"/>
  <c r="H7" i="1"/>
  <c r="G7" i="1"/>
  <c r="C7" i="1"/>
  <c r="F5" i="1"/>
  <c r="I5" i="1" s="1"/>
  <c r="I4" i="1"/>
  <c r="F4" i="1"/>
  <c r="F2" i="1"/>
  <c r="I2" i="1" s="1"/>
  <c r="I3" i="1" s="1"/>
  <c r="F3" i="1" l="1"/>
  <c r="I6" i="1"/>
  <c r="I7" i="1"/>
  <c r="E6" i="1"/>
  <c r="B6" i="1"/>
  <c r="B7" i="1"/>
  <c r="F7" i="1"/>
  <c r="C6" i="1"/>
  <c r="G6" i="1"/>
  <c r="D6" i="1"/>
  <c r="H6" i="1"/>
  <c r="H15" i="1"/>
  <c r="H13" i="1"/>
  <c r="G15" i="1"/>
  <c r="G13" i="1"/>
  <c r="E15" i="1"/>
  <c r="E13" i="1"/>
  <c r="D15" i="1"/>
  <c r="D17" i="1" s="1"/>
  <c r="D13" i="1"/>
  <c r="C15" i="1"/>
  <c r="C13" i="1"/>
  <c r="B15" i="1"/>
  <c r="F15" i="1" s="1"/>
  <c r="I15" i="1" s="1"/>
  <c r="B13" i="1"/>
  <c r="H17" i="1"/>
  <c r="G17" i="1"/>
  <c r="E17" i="1"/>
  <c r="C17" i="1"/>
  <c r="B17" i="1"/>
  <c r="H16" i="1"/>
  <c r="G16" i="1"/>
  <c r="E16" i="1"/>
  <c r="D16" i="1"/>
  <c r="C16" i="1"/>
  <c r="B16" i="1"/>
  <c r="I14" i="1"/>
  <c r="F14" i="1"/>
  <c r="F12" i="1"/>
  <c r="I12" i="1" s="1"/>
  <c r="I13" i="1" s="1"/>
  <c r="F6" i="1" l="1"/>
  <c r="F13" i="1"/>
  <c r="F16" i="1"/>
  <c r="I17" i="1"/>
  <c r="F17" i="1"/>
  <c r="I16" i="1"/>
  <c r="H24" i="1"/>
  <c r="H22" i="1"/>
  <c r="G22" i="1"/>
  <c r="G24" i="1"/>
  <c r="G26" i="1" s="1"/>
  <c r="E22" i="1"/>
  <c r="E24" i="1"/>
  <c r="E26" i="1" s="1"/>
  <c r="D24" i="1"/>
  <c r="D22" i="1"/>
  <c r="C22" i="1"/>
  <c r="C24" i="1"/>
  <c r="B24" i="1"/>
  <c r="B26" i="1" s="1"/>
  <c r="B22" i="1"/>
  <c r="H26" i="1"/>
  <c r="D26" i="1"/>
  <c r="C26" i="1"/>
  <c r="F23" i="1"/>
  <c r="I23" i="1" s="1"/>
  <c r="F21" i="1"/>
  <c r="I21" i="1" s="1"/>
  <c r="F30" i="1"/>
  <c r="I30" i="1" s="1"/>
  <c r="B31" i="1"/>
  <c r="C31" i="1"/>
  <c r="D31" i="1"/>
  <c r="E31" i="1"/>
  <c r="G31" i="1"/>
  <c r="H31" i="1"/>
  <c r="F32" i="1"/>
  <c r="I32" i="1" s="1"/>
  <c r="B33" i="1"/>
  <c r="B35" i="1" s="1"/>
  <c r="C33" i="1"/>
  <c r="C34" i="1" s="1"/>
  <c r="D33" i="1"/>
  <c r="D34" i="1" s="1"/>
  <c r="E33" i="1"/>
  <c r="G33" i="1"/>
  <c r="G35" i="1" s="1"/>
  <c r="H33" i="1"/>
  <c r="H34" i="1" s="1"/>
  <c r="E34" i="1"/>
  <c r="C35" i="1"/>
  <c r="D35" i="1"/>
  <c r="E35" i="1"/>
  <c r="H35" i="1"/>
  <c r="F39" i="1"/>
  <c r="I39" i="1" s="1"/>
  <c r="B40" i="1"/>
  <c r="C40" i="1"/>
  <c r="D40" i="1"/>
  <c r="E40" i="1"/>
  <c r="G40" i="1"/>
  <c r="H40" i="1"/>
  <c r="F41" i="1"/>
  <c r="I41" i="1" s="1"/>
  <c r="B42" i="1"/>
  <c r="B44" i="1" s="1"/>
  <c r="C42" i="1"/>
  <c r="C43" i="1" s="1"/>
  <c r="D42" i="1"/>
  <c r="E42" i="1"/>
  <c r="E44" i="1" s="1"/>
  <c r="G42" i="1"/>
  <c r="G44" i="1" s="1"/>
  <c r="H42" i="1"/>
  <c r="H44" i="1" s="1"/>
  <c r="E43" i="1"/>
  <c r="C44" i="1"/>
  <c r="F48" i="1"/>
  <c r="I48" i="1" s="1"/>
  <c r="B49" i="1"/>
  <c r="F49" i="1" s="1"/>
  <c r="C49" i="1"/>
  <c r="D49" i="1"/>
  <c r="E49" i="1"/>
  <c r="G49" i="1"/>
  <c r="H49" i="1"/>
  <c r="F50" i="1"/>
  <c r="I50" i="1" s="1"/>
  <c r="B51" i="1"/>
  <c r="C51" i="1"/>
  <c r="C52" i="1" s="1"/>
  <c r="D51" i="1"/>
  <c r="E51" i="1"/>
  <c r="G51" i="1"/>
  <c r="G52" i="1" s="1"/>
  <c r="H51" i="1"/>
  <c r="H52" i="1" s="1"/>
  <c r="D52" i="1"/>
  <c r="E52" i="1"/>
  <c r="B53" i="1"/>
  <c r="C53" i="1"/>
  <c r="D53" i="1"/>
  <c r="E53" i="1"/>
  <c r="G53" i="1"/>
  <c r="H53" i="1"/>
  <c r="F57" i="1"/>
  <c r="I57" i="1" s="1"/>
  <c r="B58" i="1"/>
  <c r="C58" i="1"/>
  <c r="D58" i="1"/>
  <c r="E58" i="1"/>
  <c r="G58" i="1"/>
  <c r="H58" i="1"/>
  <c r="F59" i="1"/>
  <c r="I59" i="1" s="1"/>
  <c r="B60" i="1"/>
  <c r="C60" i="1"/>
  <c r="D60" i="1"/>
  <c r="D61" i="1" s="1"/>
  <c r="E60" i="1"/>
  <c r="E62" i="1" s="1"/>
  <c r="G60" i="1"/>
  <c r="H60" i="1"/>
  <c r="H61" i="1" s="1"/>
  <c r="B61" i="1"/>
  <c r="G61" i="1"/>
  <c r="B62" i="1"/>
  <c r="C62" i="1"/>
  <c r="D62" i="1"/>
  <c r="G62" i="1"/>
  <c r="H62" i="1"/>
  <c r="H43" i="1" l="1"/>
  <c r="E61" i="1"/>
  <c r="G34" i="1"/>
  <c r="F40" i="1"/>
  <c r="B34" i="1"/>
  <c r="B43" i="1"/>
  <c r="F42" i="1"/>
  <c r="I42" i="1" s="1"/>
  <c r="I43" i="1" s="1"/>
  <c r="F31" i="1"/>
  <c r="I22" i="1"/>
  <c r="F34" i="1"/>
  <c r="F60" i="1"/>
  <c r="I60" i="1" s="1"/>
  <c r="I61" i="1" s="1"/>
  <c r="F51" i="1"/>
  <c r="D44" i="1"/>
  <c r="G43" i="1"/>
  <c r="F58" i="1"/>
  <c r="C61" i="1"/>
  <c r="F61" i="1" s="1"/>
  <c r="B52" i="1"/>
  <c r="F52" i="1" s="1"/>
  <c r="F33" i="1"/>
  <c r="F22" i="1"/>
  <c r="F24" i="1"/>
  <c r="I24" i="1" s="1"/>
  <c r="I26" i="1" s="1"/>
  <c r="G25" i="1"/>
  <c r="D25" i="1"/>
  <c r="H25" i="1"/>
  <c r="B25" i="1"/>
  <c r="C25" i="1"/>
  <c r="E25" i="1"/>
  <c r="I40" i="1"/>
  <c r="F35" i="1"/>
  <c r="I33" i="1"/>
  <c r="I62" i="1"/>
  <c r="F53" i="1"/>
  <c r="I51" i="1"/>
  <c r="I52" i="1" s="1"/>
  <c r="I49" i="1"/>
  <c r="I31" i="1"/>
  <c r="I34" i="1"/>
  <c r="I35" i="1"/>
  <c r="D43" i="1"/>
  <c r="F43" i="1" s="1"/>
  <c r="F44" i="1" l="1"/>
  <c r="F62" i="1"/>
  <c r="I25" i="1"/>
  <c r="F25" i="1"/>
  <c r="F26" i="1"/>
  <c r="I44" i="1"/>
  <c r="I53" i="1"/>
</calcChain>
</file>

<file path=xl/comments1.xml><?xml version="1.0" encoding="utf-8"?>
<comments xmlns="http://schemas.openxmlformats.org/spreadsheetml/2006/main">
  <authors>
    <author/>
  </authors>
  <commentList>
    <comment ref="E2" authorId="0" shapeId="0">
      <text>
        <r>
          <rPr>
            <sz val="11"/>
            <color indexed="8"/>
            <rFont val="Calibri"/>
            <family val="2"/>
          </rPr>
          <t>14 Donations
7-$500
1-$700
3-$1000
1-$1500
1-$5000
1-$10000</t>
        </r>
      </text>
    </comment>
    <comment ref="H2" authorId="0" shapeId="0">
      <text>
        <r>
          <rPr>
            <sz val="11"/>
            <color indexed="8"/>
            <rFont val="Calibri"/>
            <family val="2"/>
          </rPr>
          <t>$11,305.00 Registrations, etc. 
$1661.55 Eblasts and Direct Mail letter appeals</t>
        </r>
      </text>
    </comment>
    <comment ref="J2" authorId="0" shapeId="0">
      <text>
        <r>
          <rPr>
            <sz val="11"/>
            <color indexed="8"/>
            <rFont val="Calibri"/>
            <family val="2"/>
          </rPr>
          <t xml:space="preserve">TOTALS: (DON'T KNOW HOW MUCH HAS BEEN SPENT)
BAC: $1,199 CCC: $2654
Lav Caucus: $120
Media Com: $110
</t>
        </r>
      </text>
    </comment>
    <comment ref="E12" authorId="0" shapeId="0">
      <text>
        <r>
          <rPr>
            <sz val="11"/>
            <color indexed="8"/>
            <rFont val="Calibri"/>
            <family val="2"/>
          </rPr>
          <t>13 Donations
6-$500
1-$700
3-$1000
1-$1500
1-$5000
1-$10000</t>
        </r>
      </text>
    </comment>
    <comment ref="H12" authorId="0" shapeId="0">
      <text>
        <r>
          <rPr>
            <sz val="11"/>
            <color indexed="8"/>
            <rFont val="Calibri"/>
            <family val="2"/>
          </rPr>
          <t>$11,305.00 Registrations, etc. 
$1661.55 Eblasts and Direct Mail letter appeals</t>
        </r>
      </text>
    </comment>
    <comment ref="J12" authorId="0" shapeId="0">
      <text>
        <r>
          <rPr>
            <sz val="11"/>
            <color indexed="8"/>
            <rFont val="Calibri"/>
            <family val="2"/>
          </rPr>
          <t xml:space="preserve">TOTALS: (DON'T KNOW HOW MUCH HAS BEEN SPENT)
BAC: $1,199 CCC: $2,281
Lav Caucus: $120
Media Com: $110
</t>
        </r>
      </text>
    </comment>
    <comment ref="E21" authorId="0" shapeId="0">
      <text>
        <r>
          <rPr>
            <sz val="11"/>
            <color indexed="8"/>
            <rFont val="Calibri"/>
            <family val="2"/>
          </rPr>
          <t>13 Donations
6-$500
1-$700
3-$1000
1-$1500
1-$5000
1-$10000</t>
        </r>
      </text>
    </comment>
    <comment ref="H21" authorId="0" shapeId="0">
      <text>
        <r>
          <rPr>
            <sz val="11"/>
            <color indexed="8"/>
            <rFont val="Calibri"/>
            <family val="2"/>
          </rPr>
          <t>$11,305.00 Registrations, etc. 
$1661.55 Eblasts and Direct Mail letter appeals</t>
        </r>
      </text>
    </comment>
    <comment ref="J21" authorId="0" shapeId="0">
      <text>
        <r>
          <rPr>
            <sz val="11"/>
            <color indexed="8"/>
            <rFont val="Calibri"/>
            <family val="2"/>
          </rPr>
          <t>BAC: $1189 (DON'T KNOW HOW MUCH HAS BEEN SPENT)
Lav Caucus: $120
Media Com: $110
CCC: $12</t>
        </r>
      </text>
    </comment>
    <comment ref="E30" authorId="0" shapeId="0">
      <text>
        <r>
          <rPr>
            <sz val="11"/>
            <color indexed="8"/>
            <rFont val="Calibri"/>
            <family val="2"/>
          </rPr>
          <t>13 Donations
6-$500
1-$700
3-$1000
1-$1500
1-$5000
1-$10000</t>
        </r>
      </text>
    </comment>
    <comment ref="H30" authorId="0" shapeId="0">
      <text>
        <r>
          <rPr>
            <sz val="11"/>
            <color indexed="8"/>
            <rFont val="Calibri"/>
            <family val="2"/>
          </rPr>
          <t>$11,305.00 Registrations, etc. 
$1661.55 Eblasts and Direct Mail letter appeals</t>
        </r>
      </text>
    </comment>
    <comment ref="J30" authorId="0" shapeId="0">
      <text>
        <r>
          <rPr>
            <sz val="11"/>
            <color indexed="8"/>
            <rFont val="Calibri"/>
            <family val="2"/>
          </rPr>
          <t>BAC: $1189
Lav Caucus: $120
Media Com: $110</t>
        </r>
      </text>
    </comment>
    <comment ref="E39" authorId="0" shapeId="0">
      <text>
        <r>
          <rPr>
            <sz val="11"/>
            <color indexed="8"/>
            <rFont val="Calibri"/>
            <family val="2"/>
          </rPr>
          <t>13 Donations
6-$500
1-$700
3-$1000
1-$1500
1-$5000
1-$10000</t>
        </r>
      </text>
    </comment>
    <comment ref="H39" authorId="0" shapeId="0">
      <text>
        <r>
          <rPr>
            <sz val="11"/>
            <color indexed="8"/>
            <rFont val="Calibri"/>
            <family val="2"/>
          </rPr>
          <t>$11,305.00 Registrations, etc. 
$1661.55 Eblasts and Direct Mail letter appeals</t>
        </r>
      </text>
    </comment>
    <comment ref="J39" authorId="0" shapeId="0">
      <text>
        <r>
          <rPr>
            <sz val="11"/>
            <color indexed="8"/>
            <rFont val="Calibri"/>
            <family val="2"/>
          </rPr>
          <t>BAC: $1154
Lav Caucus: $120
Media Com: $110</t>
        </r>
      </text>
    </comment>
  </commentList>
</comments>
</file>

<file path=xl/sharedStrings.xml><?xml version="1.0" encoding="utf-8"?>
<sst xmlns="http://schemas.openxmlformats.org/spreadsheetml/2006/main" count="112" uniqueCount="39">
  <si>
    <t>Jan-August  2015</t>
  </si>
  <si>
    <t>Individual &lt;$100</t>
  </si>
  <si>
    <t>Individual ≥$100 and &lt;$500</t>
  </si>
  <si>
    <t>Individual ≥$500</t>
  </si>
  <si>
    <t>Donor Subtotal</t>
  </si>
  <si>
    <t>Merch</t>
  </si>
  <si>
    <t>ANM</t>
  </si>
  <si>
    <t>TOTAL</t>
  </si>
  <si>
    <t>Restricted Funds</t>
  </si>
  <si>
    <t>8-Month Total</t>
  </si>
  <si>
    <t>Monthly Average</t>
  </si>
  <si>
    <t>2015 Budget</t>
  </si>
  <si>
    <t>8-Month Pro-Rated</t>
  </si>
  <si>
    <t>Deficit</t>
  </si>
  <si>
    <t>% of Goal</t>
  </si>
  <si>
    <t>Jan-July  2015</t>
  </si>
  <si>
    <t>7-Month Total</t>
  </si>
  <si>
    <t>7-Month Pro-Rated</t>
  </si>
  <si>
    <t>Jan-June 2015</t>
  </si>
  <si>
    <t>Sustainers</t>
  </si>
  <si>
    <t>6-Month Total</t>
  </si>
  <si>
    <t>6-Month Pro-Rated</t>
  </si>
  <si>
    <t xml:space="preserve"> Jan-May 2015</t>
  </si>
  <si>
    <t>5-Month Total</t>
  </si>
  <si>
    <t>5-Month Pro-Rated</t>
  </si>
  <si>
    <t>Jan-September  2015</t>
  </si>
  <si>
    <t>9-Month Total</t>
  </si>
  <si>
    <t>9-Month Pro-Rated</t>
  </si>
  <si>
    <t>Jan-October 2015</t>
  </si>
  <si>
    <t>10-Month Total</t>
  </si>
  <si>
    <t>10-Month Pro-Rated</t>
  </si>
  <si>
    <r>
      <t>Sustainers</t>
    </r>
    <r>
      <rPr>
        <b/>
        <sz val="12"/>
        <rFont val="Arial"/>
        <family val="2"/>
      </rPr>
      <t/>
    </r>
  </si>
  <si>
    <r>
      <t>Sustainers</t>
    </r>
    <r>
      <rPr>
        <b/>
        <sz val="12"/>
        <rFont val="Arial"/>
        <family val="2"/>
      </rPr>
      <t xml:space="preserve"> </t>
    </r>
  </si>
  <si>
    <t>CCC, BAC, Media, LavCaucus</t>
  </si>
  <si>
    <t>11-Month Total</t>
  </si>
  <si>
    <t>11-Month Pro-Rated</t>
  </si>
  <si>
    <t xml:space="preserve">Jan-November 2015 </t>
  </si>
  <si>
    <t>Sustainers (402)</t>
  </si>
  <si>
    <t>Nov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</si>
</sst>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27"/>
        <bgColor indexed="41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2" xfId="0" applyFill="1" applyBorder="1"/>
    <xf numFmtId="0" fontId="2" fillId="2" borderId="3" xfId="0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6" fillId="0" borderId="3" xfId="0" applyFont="1" applyBorder="1"/>
    <xf numFmtId="3" fontId="6" fillId="0" borderId="4" xfId="0" applyNumberFormat="1" applyFont="1" applyBorder="1"/>
    <xf numFmtId="0" fontId="6" fillId="0" borderId="2" xfId="0" applyFont="1" applyBorder="1"/>
    <xf numFmtId="10" fontId="6" fillId="0" borderId="4" xfId="0" applyNumberFormat="1" applyFont="1" applyBorder="1"/>
    <xf numFmtId="0" fontId="2" fillId="3" borderId="3" xfId="0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vertical="top" wrapText="1"/>
    </xf>
    <xf numFmtId="1" fontId="6" fillId="0" borderId="4" xfId="0" applyNumberFormat="1" applyFont="1" applyBorder="1"/>
    <xf numFmtId="1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tabSelected="1" zoomScale="90" zoomScaleNormal="90" workbookViewId="0">
      <selection activeCell="C8" sqref="C8"/>
    </sheetView>
  </sheetViews>
  <sheetFormatPr defaultColWidth="8.5546875" defaultRowHeight="18" x14ac:dyDescent="0.35"/>
  <cols>
    <col min="1" max="1" width="29.33203125" style="1" customWidth="1"/>
    <col min="2" max="2" width="16.88671875" style="2" customWidth="1"/>
    <col min="3" max="3" width="15.77734375" style="2" customWidth="1"/>
    <col min="4" max="4" width="16" style="2" customWidth="1"/>
    <col min="5" max="5" width="16.21875" style="2" customWidth="1"/>
    <col min="6" max="6" width="14.6640625" style="2" customWidth="1"/>
    <col min="7" max="7" width="11.21875" style="2" customWidth="1"/>
    <col min="8" max="8" width="12.6640625" style="2" customWidth="1"/>
    <col min="9" max="9" width="11.44140625" style="2" customWidth="1"/>
    <col min="10" max="10" width="12.33203125" style="3" customWidth="1"/>
    <col min="11" max="16384" width="8.5546875" style="4"/>
  </cols>
  <sheetData>
    <row r="1" spans="1:10" s="8" customFormat="1" ht="27.6" customHeight="1" x14ac:dyDescent="0.3">
      <c r="A1" s="5" t="s">
        <v>36</v>
      </c>
      <c r="B1" s="6" t="s">
        <v>37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7" t="s">
        <v>33</v>
      </c>
    </row>
    <row r="2" spans="1:10" ht="21" x14ac:dyDescent="0.4">
      <c r="A2" s="9" t="s">
        <v>34</v>
      </c>
      <c r="B2" s="10">
        <v>53918.96</v>
      </c>
      <c r="C2" s="10">
        <v>32558.01</v>
      </c>
      <c r="D2" s="10">
        <v>28197</v>
      </c>
      <c r="E2" s="10">
        <v>23700</v>
      </c>
      <c r="F2" s="10">
        <f>SUM(B2:E2)</f>
        <v>138373.97</v>
      </c>
      <c r="G2" s="10">
        <v>6204.45</v>
      </c>
      <c r="H2" s="10">
        <v>12966.55</v>
      </c>
      <c r="I2" s="10">
        <f>SUM(F2:H2)</f>
        <v>157544.97</v>
      </c>
      <c r="J2" s="11">
        <v>4083</v>
      </c>
    </row>
    <row r="3" spans="1:10" ht="21" x14ac:dyDescent="0.4">
      <c r="A3" s="9" t="s">
        <v>10</v>
      </c>
      <c r="B3" s="10">
        <f>B2/11</f>
        <v>4901.7236363636366</v>
      </c>
      <c r="C3" s="10">
        <f>C2/11</f>
        <v>2959.8190909090908</v>
      </c>
      <c r="D3" s="10">
        <f>D2/11</f>
        <v>2563.3636363636365</v>
      </c>
      <c r="E3" s="10">
        <f>E2/11</f>
        <v>2154.5454545454545</v>
      </c>
      <c r="F3" s="10">
        <f>SUM(B3:E3)</f>
        <v>12579.451818181818</v>
      </c>
      <c r="G3" s="10">
        <f>G2/11</f>
        <v>564.04090909090905</v>
      </c>
      <c r="H3" s="10">
        <f>H2/11</f>
        <v>1178.7772727272727</v>
      </c>
      <c r="I3" s="10">
        <f>I2/11</f>
        <v>14322.27</v>
      </c>
    </row>
    <row r="4" spans="1:10" ht="21" x14ac:dyDescent="0.4">
      <c r="A4" s="9" t="s">
        <v>11</v>
      </c>
      <c r="B4" s="10">
        <v>75500</v>
      </c>
      <c r="C4" s="10">
        <v>51500</v>
      </c>
      <c r="D4" s="10">
        <v>51500</v>
      </c>
      <c r="E4" s="10">
        <v>26500</v>
      </c>
      <c r="F4" s="10">
        <f>SUM(B4:E4)</f>
        <v>205000</v>
      </c>
      <c r="G4" s="10">
        <v>16325</v>
      </c>
      <c r="H4" s="10">
        <v>8000</v>
      </c>
      <c r="I4" s="10">
        <f>SUM(F4:H4)</f>
        <v>229325</v>
      </c>
    </row>
    <row r="5" spans="1:10" ht="21" x14ac:dyDescent="0.4">
      <c r="A5" s="9" t="s">
        <v>35</v>
      </c>
      <c r="B5" s="10">
        <f>B4*(11/12)</f>
        <v>69208.333333333328</v>
      </c>
      <c r="C5" s="10">
        <f>C4*(11/12)</f>
        <v>47208.333333333328</v>
      </c>
      <c r="D5" s="10">
        <f>D4*(11/12)</f>
        <v>47208.333333333328</v>
      </c>
      <c r="E5" s="10">
        <f>E4*(11/12)</f>
        <v>24291.666666666664</v>
      </c>
      <c r="F5" s="10">
        <f>SUM(B5:E5)</f>
        <v>187916.66666666666</v>
      </c>
      <c r="G5" s="10">
        <f>G4*(11/12)</f>
        <v>14964.583333333332</v>
      </c>
      <c r="H5" s="10">
        <f>H4*(11/12)</f>
        <v>7333.333333333333</v>
      </c>
      <c r="I5" s="10">
        <f>SUM(F5:H5)</f>
        <v>210214.58333333334</v>
      </c>
    </row>
    <row r="6" spans="1:10" ht="21" x14ac:dyDescent="0.4">
      <c r="A6" s="9" t="s">
        <v>13</v>
      </c>
      <c r="B6" s="10">
        <f>B2-B5</f>
        <v>-15289.373333333329</v>
      </c>
      <c r="C6" s="10">
        <f>C2-C5</f>
        <v>-14650.32333333333</v>
      </c>
      <c r="D6" s="10">
        <f>D2-D5</f>
        <v>-19011.333333333328</v>
      </c>
      <c r="E6" s="10">
        <f>E2-E5</f>
        <v>-591.66666666666424</v>
      </c>
      <c r="F6" s="10">
        <f>SUM(B6:E6)</f>
        <v>-49542.696666666649</v>
      </c>
      <c r="G6" s="10">
        <f>G2-G5</f>
        <v>-8760.1333333333314</v>
      </c>
      <c r="H6" s="10">
        <f>H2-H5</f>
        <v>5633.2166666666662</v>
      </c>
      <c r="I6" s="10">
        <f>I2-I5</f>
        <v>-52669.613333333342</v>
      </c>
    </row>
    <row r="7" spans="1:10" ht="21" x14ac:dyDescent="0.4">
      <c r="A7" s="9" t="s">
        <v>14</v>
      </c>
      <c r="B7" s="12">
        <f t="shared" ref="B7:I7" si="0">B2/B5</f>
        <v>0.7790819024683926</v>
      </c>
      <c r="C7" s="12">
        <f t="shared" si="0"/>
        <v>0.6896665842894969</v>
      </c>
      <c r="D7" s="12">
        <f t="shared" si="0"/>
        <v>0.59728861429832314</v>
      </c>
      <c r="E7" s="12">
        <f t="shared" si="0"/>
        <v>0.97564322469982856</v>
      </c>
      <c r="F7" s="12">
        <f t="shared" si="0"/>
        <v>0.73635815521064307</v>
      </c>
      <c r="G7" s="12">
        <f t="shared" si="0"/>
        <v>0.41460893776973412</v>
      </c>
      <c r="H7" s="12">
        <f t="shared" si="0"/>
        <v>1.768165909090909</v>
      </c>
      <c r="I7" s="12">
        <f t="shared" si="0"/>
        <v>0.74944833751226425</v>
      </c>
    </row>
    <row r="8" spans="1:10" ht="21" x14ac:dyDescent="0.4">
      <c r="A8" s="9"/>
      <c r="B8" s="12"/>
      <c r="C8" s="12"/>
      <c r="D8" s="12"/>
      <c r="E8" s="12"/>
      <c r="F8" s="12"/>
      <c r="G8" s="12"/>
      <c r="H8" s="12"/>
      <c r="I8" s="12"/>
    </row>
    <row r="9" spans="1:10" ht="21" x14ac:dyDescent="0.4">
      <c r="A9" s="9" t="s">
        <v>38</v>
      </c>
      <c r="B9" s="15">
        <v>6002</v>
      </c>
      <c r="C9" s="15">
        <v>4996</v>
      </c>
      <c r="D9" s="15">
        <v>3845</v>
      </c>
      <c r="E9" s="15">
        <v>500</v>
      </c>
      <c r="F9" s="16">
        <v>15343</v>
      </c>
      <c r="G9" s="15">
        <v>446</v>
      </c>
      <c r="H9" s="15"/>
      <c r="I9" s="15"/>
    </row>
    <row r="10" spans="1:10" ht="3.6" customHeight="1" x14ac:dyDescent="0.4">
      <c r="A10" s="9"/>
      <c r="B10" s="12"/>
      <c r="C10" s="12"/>
      <c r="D10" s="12"/>
      <c r="E10" s="12"/>
      <c r="F10" s="12"/>
      <c r="G10" s="12"/>
      <c r="H10" s="12"/>
      <c r="I10" s="12"/>
    </row>
    <row r="11" spans="1:10" s="8" customFormat="1" ht="25.2" customHeight="1" x14ac:dyDescent="0.3">
      <c r="A11" s="5" t="s">
        <v>28</v>
      </c>
      <c r="B11" s="6" t="s">
        <v>31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7" t="s">
        <v>33</v>
      </c>
    </row>
    <row r="12" spans="1:10" ht="21" x14ac:dyDescent="0.4">
      <c r="A12" s="9" t="s">
        <v>29</v>
      </c>
      <c r="B12" s="10">
        <v>47917.07</v>
      </c>
      <c r="C12" s="10">
        <v>27562.32</v>
      </c>
      <c r="D12" s="10">
        <v>24352</v>
      </c>
      <c r="E12" s="10">
        <v>23200</v>
      </c>
      <c r="F12" s="10">
        <f>SUM(B12:E12)</f>
        <v>123031.39</v>
      </c>
      <c r="G12" s="10">
        <v>5757.56</v>
      </c>
      <c r="H12" s="10">
        <v>12966.55</v>
      </c>
      <c r="I12" s="10">
        <f>SUM(F12:H12)</f>
        <v>141755.5</v>
      </c>
      <c r="J12" s="11">
        <v>3710</v>
      </c>
    </row>
    <row r="13" spans="1:10" ht="21" x14ac:dyDescent="0.4">
      <c r="A13" s="9" t="s">
        <v>10</v>
      </c>
      <c r="B13" s="10">
        <f>B12/10</f>
        <v>4791.7070000000003</v>
      </c>
      <c r="C13" s="10">
        <f>C12/10</f>
        <v>2756.232</v>
      </c>
      <c r="D13" s="10">
        <f>D12/10</f>
        <v>2435.1999999999998</v>
      </c>
      <c r="E13" s="10">
        <f>E12/10</f>
        <v>2320</v>
      </c>
      <c r="F13" s="10">
        <f>SUM(B13:E13)</f>
        <v>12303.138999999999</v>
      </c>
      <c r="G13" s="10">
        <f>G12/10</f>
        <v>575.75600000000009</v>
      </c>
      <c r="H13" s="10">
        <f>H12/10</f>
        <v>1296.655</v>
      </c>
      <c r="I13" s="10">
        <f>I12/10</f>
        <v>14175.55</v>
      </c>
    </row>
    <row r="14" spans="1:10" ht="21" x14ac:dyDescent="0.4">
      <c r="A14" s="9" t="s">
        <v>11</v>
      </c>
      <c r="B14" s="10">
        <v>75500</v>
      </c>
      <c r="C14" s="10">
        <v>51500</v>
      </c>
      <c r="D14" s="10">
        <v>51500</v>
      </c>
      <c r="E14" s="10">
        <v>26500</v>
      </c>
      <c r="F14" s="10">
        <f>SUM(B14:E14)</f>
        <v>205000</v>
      </c>
      <c r="G14" s="10">
        <v>16325</v>
      </c>
      <c r="H14" s="10">
        <v>8000</v>
      </c>
      <c r="I14" s="10">
        <f>SUM(F14:H14)</f>
        <v>229325</v>
      </c>
    </row>
    <row r="15" spans="1:10" ht="21" x14ac:dyDescent="0.4">
      <c r="A15" s="9" t="s">
        <v>30</v>
      </c>
      <c r="B15" s="10">
        <f>B14*(10/12)</f>
        <v>62916.666666666672</v>
      </c>
      <c r="C15" s="10">
        <f>C14*(10/12)</f>
        <v>42916.666666666672</v>
      </c>
      <c r="D15" s="10">
        <f>D14*(10/12)</f>
        <v>42916.666666666672</v>
      </c>
      <c r="E15" s="10">
        <f>E14*(10/12)</f>
        <v>22083.333333333336</v>
      </c>
      <c r="F15" s="10">
        <f>SUM(B15:E15)</f>
        <v>170833.33333333334</v>
      </c>
      <c r="G15" s="10">
        <f>G14*(10/12)</f>
        <v>13604.166666666668</v>
      </c>
      <c r="H15" s="10">
        <f>H14*(10/12)</f>
        <v>6666.666666666667</v>
      </c>
      <c r="I15" s="10">
        <f>SUM(F15:H15)</f>
        <v>191104.16666666666</v>
      </c>
    </row>
    <row r="16" spans="1:10" ht="21" x14ac:dyDescent="0.4">
      <c r="A16" s="9" t="s">
        <v>13</v>
      </c>
      <c r="B16" s="10">
        <f>B12-B15</f>
        <v>-14999.596666666672</v>
      </c>
      <c r="C16" s="10">
        <f>C12-C15</f>
        <v>-15354.346666666672</v>
      </c>
      <c r="D16" s="10">
        <f>D12-D15</f>
        <v>-18564.666666666672</v>
      </c>
      <c r="E16" s="10">
        <f>E12-E15</f>
        <v>1116.6666666666642</v>
      </c>
      <c r="F16" s="10">
        <f>SUM(B16:E16)</f>
        <v>-47801.943333333351</v>
      </c>
      <c r="G16" s="10">
        <f>G12-G15</f>
        <v>-7846.6066666666675</v>
      </c>
      <c r="H16" s="10">
        <f>H12-H15</f>
        <v>6299.8833333333323</v>
      </c>
      <c r="I16" s="10">
        <f>I12-I15</f>
        <v>-49348.666666666657</v>
      </c>
    </row>
    <row r="17" spans="1:10" ht="21" x14ac:dyDescent="0.4">
      <c r="A17" s="9" t="s">
        <v>14</v>
      </c>
      <c r="B17" s="12">
        <f t="shared" ref="B17:I17" si="1">B12/B15</f>
        <v>0.7615958145695364</v>
      </c>
      <c r="C17" s="12">
        <f t="shared" si="1"/>
        <v>0.64222881553398048</v>
      </c>
      <c r="D17" s="12">
        <f t="shared" si="1"/>
        <v>0.56742524271844652</v>
      </c>
      <c r="E17" s="12">
        <f t="shared" si="1"/>
        <v>1.050566037735849</v>
      </c>
      <c r="F17" s="12">
        <f t="shared" si="1"/>
        <v>0.72018374634146332</v>
      </c>
      <c r="G17" s="12">
        <f t="shared" si="1"/>
        <v>0.423220336906585</v>
      </c>
      <c r="H17" s="12">
        <f t="shared" si="1"/>
        <v>1.9449824999999998</v>
      </c>
      <c r="I17" s="12">
        <f t="shared" si="1"/>
        <v>0.7417708492314401</v>
      </c>
    </row>
    <row r="18" spans="1:10" ht="21" x14ac:dyDescent="0.4">
      <c r="A18" s="9"/>
      <c r="B18" s="12"/>
      <c r="C18" s="12"/>
      <c r="D18" s="12"/>
      <c r="E18" s="12"/>
      <c r="F18" s="12"/>
      <c r="G18" s="12"/>
      <c r="H18" s="12"/>
      <c r="I18" s="12"/>
    </row>
    <row r="19" spans="1:10" ht="21" x14ac:dyDescent="0.4">
      <c r="A19" s="9"/>
      <c r="B19" s="12"/>
      <c r="C19" s="12"/>
      <c r="D19" s="12"/>
      <c r="E19" s="12"/>
      <c r="F19" s="12"/>
      <c r="G19" s="12"/>
      <c r="H19" s="12"/>
      <c r="I19" s="12"/>
    </row>
    <row r="20" spans="1:10" ht="63" x14ac:dyDescent="0.3">
      <c r="A20" s="5" t="s">
        <v>25</v>
      </c>
      <c r="B20" s="6" t="s">
        <v>32</v>
      </c>
      <c r="C20" s="6" t="s">
        <v>1</v>
      </c>
      <c r="D20" s="6" t="s">
        <v>2</v>
      </c>
      <c r="E20" s="6" t="s">
        <v>3</v>
      </c>
      <c r="F20" s="6" t="s">
        <v>4</v>
      </c>
      <c r="G20" s="6" t="s">
        <v>5</v>
      </c>
      <c r="H20" s="6" t="s">
        <v>6</v>
      </c>
      <c r="I20" s="6" t="s">
        <v>7</v>
      </c>
      <c r="J20" s="7" t="s">
        <v>8</v>
      </c>
    </row>
    <row r="21" spans="1:10" s="8" customFormat="1" ht="21" x14ac:dyDescent="0.4">
      <c r="A21" s="9" t="s">
        <v>26</v>
      </c>
      <c r="B21" s="10">
        <v>41811.17</v>
      </c>
      <c r="C21" s="10">
        <v>25480.32</v>
      </c>
      <c r="D21" s="10">
        <v>21985</v>
      </c>
      <c r="E21" s="10">
        <v>23200</v>
      </c>
      <c r="F21" s="10">
        <f>SUM(B21:E21)</f>
        <v>112476.48999999999</v>
      </c>
      <c r="G21" s="10">
        <v>5272.4</v>
      </c>
      <c r="H21" s="10">
        <v>12966.55</v>
      </c>
      <c r="I21" s="10">
        <f>SUM(F21:H21)</f>
        <v>130715.43999999999</v>
      </c>
      <c r="J21" s="11">
        <v>1431</v>
      </c>
    </row>
    <row r="22" spans="1:10" ht="21" x14ac:dyDescent="0.4">
      <c r="A22" s="9" t="s">
        <v>10</v>
      </c>
      <c r="B22" s="10">
        <f>B21/9</f>
        <v>4645.6855555555558</v>
      </c>
      <c r="C22" s="10">
        <f>C21/9</f>
        <v>2831.1466666666665</v>
      </c>
      <c r="D22" s="10">
        <f>D21/9</f>
        <v>2442.7777777777778</v>
      </c>
      <c r="E22" s="10">
        <f>E21/9</f>
        <v>2577.7777777777778</v>
      </c>
      <c r="F22" s="10">
        <f>SUM(B22:E22)</f>
        <v>12497.387777777778</v>
      </c>
      <c r="G22" s="10">
        <f>G21/9</f>
        <v>585.82222222222219</v>
      </c>
      <c r="H22" s="10">
        <f>H21/9</f>
        <v>1440.7277777777776</v>
      </c>
      <c r="I22" s="10">
        <f>I21/9</f>
        <v>14523.937777777777</v>
      </c>
    </row>
    <row r="23" spans="1:10" ht="21" x14ac:dyDescent="0.4">
      <c r="A23" s="9" t="s">
        <v>11</v>
      </c>
      <c r="B23" s="10">
        <v>75500</v>
      </c>
      <c r="C23" s="10">
        <v>51500</v>
      </c>
      <c r="D23" s="10">
        <v>51500</v>
      </c>
      <c r="E23" s="10">
        <v>26500</v>
      </c>
      <c r="F23" s="10">
        <f>SUM(B23:E23)</f>
        <v>205000</v>
      </c>
      <c r="G23" s="10">
        <v>16325</v>
      </c>
      <c r="H23" s="10">
        <v>8000</v>
      </c>
      <c r="I23" s="10">
        <f>SUM(F23:H23)</f>
        <v>229325</v>
      </c>
    </row>
    <row r="24" spans="1:10" ht="21" x14ac:dyDescent="0.4">
      <c r="A24" s="9" t="s">
        <v>27</v>
      </c>
      <c r="B24" s="10">
        <f>B23*(9/12)</f>
        <v>56625</v>
      </c>
      <c r="C24" s="10">
        <f>C23*(9/12)</f>
        <v>38625</v>
      </c>
      <c r="D24" s="10">
        <f>D23*(9/12)</f>
        <v>38625</v>
      </c>
      <c r="E24" s="10">
        <f>E23*(9/12)</f>
        <v>19875</v>
      </c>
      <c r="F24" s="10">
        <f>SUM(B24:E24)</f>
        <v>153750</v>
      </c>
      <c r="G24" s="10">
        <f>G23*(9/12)</f>
        <v>12243.75</v>
      </c>
      <c r="H24" s="10">
        <f>H23*(9/12)</f>
        <v>6000</v>
      </c>
      <c r="I24" s="10">
        <f>SUM(F24:H24)</f>
        <v>171993.75</v>
      </c>
    </row>
    <row r="25" spans="1:10" ht="21" x14ac:dyDescent="0.4">
      <c r="A25" s="9" t="s">
        <v>13</v>
      </c>
      <c r="B25" s="10">
        <f>B21-B24</f>
        <v>-14813.830000000002</v>
      </c>
      <c r="C25" s="10">
        <f>C21-C24</f>
        <v>-13144.68</v>
      </c>
      <c r="D25" s="10">
        <f>D21-D24</f>
        <v>-16640</v>
      </c>
      <c r="E25" s="10">
        <f>E21-E24</f>
        <v>3325</v>
      </c>
      <c r="F25" s="10">
        <f>SUM(B25:E25)</f>
        <v>-41273.51</v>
      </c>
      <c r="G25" s="10">
        <f>G21-G24</f>
        <v>-6971.35</v>
      </c>
      <c r="H25" s="10">
        <f>H21-H24</f>
        <v>6966.5499999999993</v>
      </c>
      <c r="I25" s="10">
        <f>I21-I24</f>
        <v>-41278.310000000012</v>
      </c>
    </row>
    <row r="26" spans="1:10" ht="21" x14ac:dyDescent="0.4">
      <c r="A26" s="9" t="s">
        <v>14</v>
      </c>
      <c r="B26" s="12">
        <f t="shared" ref="B26:I26" si="2">B21/B24</f>
        <v>0.73838710816777042</v>
      </c>
      <c r="C26" s="12">
        <f t="shared" si="2"/>
        <v>0.65968466019417471</v>
      </c>
      <c r="D26" s="12">
        <f t="shared" si="2"/>
        <v>0.56919093851132685</v>
      </c>
      <c r="E26" s="12">
        <f t="shared" si="2"/>
        <v>1.1672955974842767</v>
      </c>
      <c r="F26" s="12">
        <f t="shared" si="2"/>
        <v>0.731554406504065</v>
      </c>
      <c r="G26" s="12">
        <f t="shared" si="2"/>
        <v>0.4306197039305768</v>
      </c>
      <c r="H26" s="12">
        <f t="shared" si="2"/>
        <v>2.1610916666666666</v>
      </c>
      <c r="I26" s="12">
        <f t="shared" si="2"/>
        <v>0.76000110469130411</v>
      </c>
    </row>
    <row r="27" spans="1:10" ht="21" x14ac:dyDescent="0.4">
      <c r="A27" s="9"/>
      <c r="B27" s="12"/>
      <c r="C27" s="12"/>
      <c r="D27" s="12"/>
      <c r="E27" s="12"/>
      <c r="F27" s="12"/>
      <c r="G27" s="12"/>
      <c r="H27" s="12"/>
      <c r="I27" s="12"/>
    </row>
    <row r="28" spans="1:10" ht="21" x14ac:dyDescent="0.4">
      <c r="A28" s="9"/>
      <c r="B28" s="12"/>
      <c r="C28" s="12"/>
      <c r="D28" s="12"/>
      <c r="E28" s="12"/>
      <c r="F28" s="12"/>
      <c r="G28" s="12"/>
      <c r="H28" s="12"/>
      <c r="I28" s="12"/>
    </row>
    <row r="29" spans="1:10" ht="63" x14ac:dyDescent="0.3">
      <c r="A29" s="5" t="s">
        <v>0</v>
      </c>
      <c r="B29" s="6" t="s">
        <v>32</v>
      </c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6" t="s">
        <v>6</v>
      </c>
      <c r="I29" s="6" t="s">
        <v>7</v>
      </c>
      <c r="J29" s="7" t="s">
        <v>8</v>
      </c>
    </row>
    <row r="30" spans="1:10" s="8" customFormat="1" ht="57.9" customHeight="1" x14ac:dyDescent="0.4">
      <c r="A30" s="9" t="s">
        <v>9</v>
      </c>
      <c r="B30" s="10">
        <v>35755.269999999997</v>
      </c>
      <c r="C30" s="10">
        <v>24485.17</v>
      </c>
      <c r="D30" s="10">
        <v>21285</v>
      </c>
      <c r="E30" s="10">
        <v>23200</v>
      </c>
      <c r="F30" s="10">
        <f>SUM(B30:E30)</f>
        <v>104725.44</v>
      </c>
      <c r="G30" s="10">
        <v>4594.68</v>
      </c>
      <c r="H30" s="10">
        <v>12966.55</v>
      </c>
      <c r="I30" s="10">
        <f>SUM(F30:H30)</f>
        <v>122286.67</v>
      </c>
      <c r="J30" s="11">
        <v>1419</v>
      </c>
    </row>
    <row r="31" spans="1:10" ht="21" x14ac:dyDescent="0.4">
      <c r="A31" s="9" t="s">
        <v>10</v>
      </c>
      <c r="B31" s="10">
        <f>B30/8</f>
        <v>4469.4087499999996</v>
      </c>
      <c r="C31" s="10">
        <f>C30/8</f>
        <v>3060.6462499999998</v>
      </c>
      <c r="D31" s="10">
        <f>D30/8</f>
        <v>2660.625</v>
      </c>
      <c r="E31" s="10">
        <f>E30/8</f>
        <v>2900</v>
      </c>
      <c r="F31" s="10">
        <f>SUM(B31:E31)</f>
        <v>13090.68</v>
      </c>
      <c r="G31" s="10">
        <f>G30/8</f>
        <v>574.33500000000004</v>
      </c>
      <c r="H31" s="10">
        <f>H30/8</f>
        <v>1620.8187499999999</v>
      </c>
      <c r="I31" s="10">
        <f>I30/8</f>
        <v>15285.83375</v>
      </c>
    </row>
    <row r="32" spans="1:10" ht="21" x14ac:dyDescent="0.4">
      <c r="A32" s="9" t="s">
        <v>11</v>
      </c>
      <c r="B32" s="10">
        <v>75500</v>
      </c>
      <c r="C32" s="10">
        <v>51500</v>
      </c>
      <c r="D32" s="10">
        <v>51500</v>
      </c>
      <c r="E32" s="10">
        <v>26500</v>
      </c>
      <c r="F32" s="10">
        <f>SUM(B32:E32)</f>
        <v>205000</v>
      </c>
      <c r="G32" s="10">
        <v>16325</v>
      </c>
      <c r="H32" s="10">
        <v>8000</v>
      </c>
      <c r="I32" s="10">
        <f>SUM(F32:H32)</f>
        <v>229325</v>
      </c>
    </row>
    <row r="33" spans="1:10" ht="21" x14ac:dyDescent="0.4">
      <c r="A33" s="9" t="s">
        <v>12</v>
      </c>
      <c r="B33" s="10">
        <f>B32*(8/12)</f>
        <v>50333.333333333328</v>
      </c>
      <c r="C33" s="10">
        <f>C32*(8/12)</f>
        <v>34333.333333333328</v>
      </c>
      <c r="D33" s="10">
        <f>D32*(8/12)</f>
        <v>34333.333333333328</v>
      </c>
      <c r="E33" s="10">
        <f>E32*(8/12)</f>
        <v>17666.666666666664</v>
      </c>
      <c r="F33" s="10">
        <f>SUM(B33:E33)</f>
        <v>136666.66666666666</v>
      </c>
      <c r="G33" s="10">
        <f>G32*(8/12)</f>
        <v>10883.333333333332</v>
      </c>
      <c r="H33" s="10">
        <f>H32*(8/12)</f>
        <v>5333.333333333333</v>
      </c>
      <c r="I33" s="10">
        <f>SUM(F33:H33)</f>
        <v>152883.33333333334</v>
      </c>
    </row>
    <row r="34" spans="1:10" ht="21" x14ac:dyDescent="0.4">
      <c r="A34" s="9" t="s">
        <v>13</v>
      </c>
      <c r="B34" s="10">
        <f>B30-B33</f>
        <v>-14578.063333333332</v>
      </c>
      <c r="C34" s="10">
        <f>C30-C33</f>
        <v>-9848.1633333333302</v>
      </c>
      <c r="D34" s="10">
        <f>D30-D33</f>
        <v>-13048.333333333328</v>
      </c>
      <c r="E34" s="10">
        <f>E30-E33</f>
        <v>5533.3333333333358</v>
      </c>
      <c r="F34" s="10">
        <f>SUM(B34:E34)</f>
        <v>-31941.226666666655</v>
      </c>
      <c r="G34" s="10">
        <f>G30-G33</f>
        <v>-6288.6533333333318</v>
      </c>
      <c r="H34" s="10">
        <f>H30-H33</f>
        <v>7633.2166666666662</v>
      </c>
      <c r="I34" s="10">
        <f>I30-I33</f>
        <v>-30596.663333333345</v>
      </c>
    </row>
    <row r="35" spans="1:10" ht="21" x14ac:dyDescent="0.4">
      <c r="A35" s="9" t="s">
        <v>14</v>
      </c>
      <c r="B35" s="12">
        <f t="shared" ref="B35:I35" si="3">B30/B33</f>
        <v>0.71036960264900662</v>
      </c>
      <c r="C35" s="12">
        <f t="shared" si="3"/>
        <v>0.71316029126213598</v>
      </c>
      <c r="D35" s="12">
        <f t="shared" si="3"/>
        <v>0.61995145631067972</v>
      </c>
      <c r="E35" s="12">
        <f t="shared" si="3"/>
        <v>1.3132075471698115</v>
      </c>
      <c r="F35" s="12">
        <f t="shared" si="3"/>
        <v>0.76628370731707329</v>
      </c>
      <c r="G35" s="12">
        <f t="shared" si="3"/>
        <v>0.42217580398162335</v>
      </c>
      <c r="H35" s="12">
        <f t="shared" si="3"/>
        <v>2.4312281250000001</v>
      </c>
      <c r="I35" s="12">
        <f t="shared" si="3"/>
        <v>0.7998692030960427</v>
      </c>
    </row>
    <row r="36" spans="1:10" ht="21" x14ac:dyDescent="0.4">
      <c r="A36" s="9"/>
      <c r="B36" s="12"/>
      <c r="C36" s="12"/>
      <c r="D36" s="12"/>
      <c r="E36" s="12"/>
      <c r="F36" s="12"/>
      <c r="G36" s="12"/>
      <c r="H36" s="12"/>
      <c r="I36" s="12"/>
    </row>
    <row r="37" spans="1:10" ht="21" x14ac:dyDescent="0.4">
      <c r="A37" s="9"/>
      <c r="B37" s="12"/>
      <c r="C37" s="12"/>
      <c r="D37" s="12"/>
      <c r="E37" s="12"/>
      <c r="F37" s="12"/>
      <c r="G37" s="12"/>
      <c r="H37" s="12"/>
      <c r="I37" s="12"/>
    </row>
    <row r="38" spans="1:10" ht="63" x14ac:dyDescent="0.3">
      <c r="A38" s="5" t="s">
        <v>15</v>
      </c>
      <c r="B38" s="6" t="s">
        <v>31</v>
      </c>
      <c r="C38" s="6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6" t="s">
        <v>6</v>
      </c>
      <c r="I38" s="6" t="s">
        <v>7</v>
      </c>
      <c r="J38" s="7" t="s">
        <v>8</v>
      </c>
    </row>
    <row r="39" spans="1:10" s="8" customFormat="1" ht="21" x14ac:dyDescent="0.4">
      <c r="A39" s="9" t="s">
        <v>16</v>
      </c>
      <c r="B39" s="10">
        <v>28234.38</v>
      </c>
      <c r="C39" s="10">
        <v>22463.32</v>
      </c>
      <c r="D39" s="10">
        <v>20435</v>
      </c>
      <c r="E39" s="10">
        <v>23200</v>
      </c>
      <c r="F39" s="10">
        <f>SUM(B39:E39)</f>
        <v>94332.7</v>
      </c>
      <c r="G39" s="10">
        <v>3584.5</v>
      </c>
      <c r="H39" s="10">
        <v>12966.55</v>
      </c>
      <c r="I39" s="10">
        <f>SUM(F39:H39)</f>
        <v>110883.75</v>
      </c>
      <c r="J39" s="11">
        <v>1384</v>
      </c>
    </row>
    <row r="40" spans="1:10" ht="21" x14ac:dyDescent="0.4">
      <c r="A40" s="9" t="s">
        <v>10</v>
      </c>
      <c r="B40" s="10">
        <f>B39/7</f>
        <v>4033.4828571428575</v>
      </c>
      <c r="C40" s="10">
        <f>C39/7</f>
        <v>3209.0457142857144</v>
      </c>
      <c r="D40" s="10">
        <f>D39/7</f>
        <v>2919.2857142857142</v>
      </c>
      <c r="E40" s="10">
        <f>E39/7</f>
        <v>3314.2857142857142</v>
      </c>
      <c r="F40" s="10">
        <f>SUM(B40:E40)</f>
        <v>13476.1</v>
      </c>
      <c r="G40" s="10">
        <f>G39/7</f>
        <v>512.07142857142856</v>
      </c>
      <c r="H40" s="10">
        <f>H39/7</f>
        <v>1852.3642857142856</v>
      </c>
      <c r="I40" s="10">
        <f>I39/7</f>
        <v>15840.535714285714</v>
      </c>
    </row>
    <row r="41" spans="1:10" ht="21" x14ac:dyDescent="0.4">
      <c r="A41" s="9" t="s">
        <v>11</v>
      </c>
      <c r="B41" s="10">
        <v>75500</v>
      </c>
      <c r="C41" s="10">
        <v>51500</v>
      </c>
      <c r="D41" s="10">
        <v>51500</v>
      </c>
      <c r="E41" s="10">
        <v>26500</v>
      </c>
      <c r="F41" s="10">
        <f>SUM(B41:E41)</f>
        <v>205000</v>
      </c>
      <c r="G41" s="10">
        <v>16325</v>
      </c>
      <c r="H41" s="10">
        <v>8000</v>
      </c>
      <c r="I41" s="10">
        <f>SUM(F41:H41)</f>
        <v>229325</v>
      </c>
    </row>
    <row r="42" spans="1:10" ht="21" x14ac:dyDescent="0.4">
      <c r="A42" s="9" t="s">
        <v>17</v>
      </c>
      <c r="B42" s="10">
        <f>B41*(7/12)</f>
        <v>44041.666666666672</v>
      </c>
      <c r="C42" s="10">
        <f>C41*(7/12)</f>
        <v>30041.666666666668</v>
      </c>
      <c r="D42" s="10">
        <f>D41*(7/12)</f>
        <v>30041.666666666668</v>
      </c>
      <c r="E42" s="10">
        <f>E41*(7/12)</f>
        <v>15458.333333333334</v>
      </c>
      <c r="F42" s="10">
        <f>SUM(B42:E42)</f>
        <v>119583.33333333334</v>
      </c>
      <c r="G42" s="10">
        <f>G41*(7/12)</f>
        <v>9522.9166666666679</v>
      </c>
      <c r="H42" s="10">
        <f>H41*(7/12)</f>
        <v>4666.666666666667</v>
      </c>
      <c r="I42" s="10">
        <f>SUM(F42:H42)</f>
        <v>133772.91666666669</v>
      </c>
    </row>
    <row r="43" spans="1:10" ht="21" x14ac:dyDescent="0.4">
      <c r="A43" s="9" t="s">
        <v>13</v>
      </c>
      <c r="B43" s="10">
        <f>B39-B42</f>
        <v>-15807.28666666667</v>
      </c>
      <c r="C43" s="10">
        <f>C39-C42</f>
        <v>-7578.3466666666682</v>
      </c>
      <c r="D43" s="10">
        <f>D39-D42</f>
        <v>-9606.6666666666679</v>
      </c>
      <c r="E43" s="10">
        <f>E39-E42</f>
        <v>7741.6666666666661</v>
      </c>
      <c r="F43" s="10">
        <f>SUM(B43:E43)</f>
        <v>-25250.633333333339</v>
      </c>
      <c r="G43" s="10">
        <f>G39-G42</f>
        <v>-5938.4166666666679</v>
      </c>
      <c r="H43" s="10">
        <f>H39-H42</f>
        <v>8299.8833333333314</v>
      </c>
      <c r="I43" s="10">
        <f>I39-I42</f>
        <v>-22889.166666666686</v>
      </c>
    </row>
    <row r="44" spans="1:10" ht="21" x14ac:dyDescent="0.4">
      <c r="A44" s="9" t="s">
        <v>14</v>
      </c>
      <c r="B44" s="12">
        <f t="shared" ref="B44:I44" si="4">B39/B42</f>
        <v>0.64108336802270571</v>
      </c>
      <c r="C44" s="12">
        <f t="shared" si="4"/>
        <v>0.7477388072122052</v>
      </c>
      <c r="D44" s="12">
        <f t="shared" si="4"/>
        <v>0.68022191400832177</v>
      </c>
      <c r="E44" s="12">
        <f t="shared" si="4"/>
        <v>1.5008086253369273</v>
      </c>
      <c r="F44" s="12">
        <f t="shared" si="4"/>
        <v>0.78884487804878045</v>
      </c>
      <c r="G44" s="12">
        <f t="shared" si="4"/>
        <v>0.37640778823014653</v>
      </c>
      <c r="H44" s="12">
        <f t="shared" si="4"/>
        <v>2.7785464285714281</v>
      </c>
      <c r="I44" s="12">
        <f t="shared" si="4"/>
        <v>0.8288953606079954</v>
      </c>
    </row>
    <row r="45" spans="1:10" ht="21" x14ac:dyDescent="0.4">
      <c r="A45" s="9"/>
      <c r="B45" s="12"/>
      <c r="C45" s="12"/>
      <c r="D45" s="12"/>
      <c r="E45" s="12"/>
      <c r="F45" s="12"/>
      <c r="G45" s="12"/>
      <c r="H45" s="12"/>
      <c r="I45" s="12"/>
    </row>
    <row r="46" spans="1:10" ht="21" x14ac:dyDescent="0.4">
      <c r="A46" s="9"/>
      <c r="B46" s="12"/>
      <c r="C46" s="12"/>
      <c r="D46" s="12"/>
      <c r="E46" s="12"/>
      <c r="F46" s="12"/>
      <c r="G46" s="12"/>
      <c r="H46" s="12"/>
      <c r="I46" s="12"/>
    </row>
    <row r="47" spans="1:10" ht="63" x14ac:dyDescent="0.3">
      <c r="A47" s="5" t="s">
        <v>18</v>
      </c>
      <c r="B47" s="6" t="s">
        <v>19</v>
      </c>
      <c r="C47" s="6" t="s">
        <v>1</v>
      </c>
      <c r="D47" s="6" t="s">
        <v>2</v>
      </c>
      <c r="E47" s="6" t="s">
        <v>3</v>
      </c>
      <c r="F47" s="6" t="s">
        <v>4</v>
      </c>
      <c r="G47" s="6" t="s">
        <v>5</v>
      </c>
      <c r="H47" s="6" t="s">
        <v>6</v>
      </c>
      <c r="I47" s="6" t="s">
        <v>7</v>
      </c>
      <c r="J47" s="7" t="s">
        <v>8</v>
      </c>
    </row>
    <row r="48" spans="1:10" ht="21" x14ac:dyDescent="0.4">
      <c r="A48" s="9" t="s">
        <v>20</v>
      </c>
      <c r="B48" s="10">
        <v>24976.99</v>
      </c>
      <c r="C48" s="10">
        <v>18711</v>
      </c>
      <c r="D48" s="10">
        <v>16150</v>
      </c>
      <c r="E48" s="10">
        <v>8500</v>
      </c>
      <c r="F48" s="10">
        <f>SUM(B48:E48)</f>
        <v>68337.990000000005</v>
      </c>
      <c r="G48" s="10">
        <v>1964.47</v>
      </c>
      <c r="H48" s="10">
        <v>6725</v>
      </c>
      <c r="I48" s="10">
        <f>SUM(F48:H48)</f>
        <v>77027.460000000006</v>
      </c>
      <c r="J48" s="11">
        <v>1250</v>
      </c>
    </row>
    <row r="49" spans="1:10" ht="21" x14ac:dyDescent="0.4">
      <c r="A49" s="9" t="s">
        <v>10</v>
      </c>
      <c r="B49" s="10">
        <f>B48/6</f>
        <v>4162.8316666666669</v>
      </c>
      <c r="C49" s="10">
        <f>C48/6</f>
        <v>3118.5</v>
      </c>
      <c r="D49" s="10">
        <f>D48/6</f>
        <v>2691.6666666666665</v>
      </c>
      <c r="E49" s="10">
        <f>E48/6</f>
        <v>1416.6666666666667</v>
      </c>
      <c r="F49" s="10">
        <f>SUM(B49:E49)</f>
        <v>11389.664999999999</v>
      </c>
      <c r="G49" s="10">
        <f>G48/6</f>
        <v>327.41166666666669</v>
      </c>
      <c r="H49" s="10">
        <f>H48/6</f>
        <v>1120.8333333333333</v>
      </c>
      <c r="I49" s="10">
        <f>I48/6</f>
        <v>12837.910000000002</v>
      </c>
    </row>
    <row r="50" spans="1:10" ht="21" x14ac:dyDescent="0.4">
      <c r="A50" s="9" t="s">
        <v>11</v>
      </c>
      <c r="B50" s="10">
        <v>75500</v>
      </c>
      <c r="C50" s="10">
        <v>51500</v>
      </c>
      <c r="D50" s="10">
        <v>51500</v>
      </c>
      <c r="E50" s="10">
        <v>26500</v>
      </c>
      <c r="F50" s="10">
        <f>SUM(B50:E50)</f>
        <v>205000</v>
      </c>
      <c r="G50" s="10">
        <v>16325</v>
      </c>
      <c r="H50" s="10">
        <v>8000</v>
      </c>
      <c r="I50" s="10">
        <f>SUM(F50:H50)</f>
        <v>229325</v>
      </c>
    </row>
    <row r="51" spans="1:10" ht="21" x14ac:dyDescent="0.4">
      <c r="A51" s="9" t="s">
        <v>21</v>
      </c>
      <c r="B51" s="10">
        <f>B50*(6/12)</f>
        <v>37750</v>
      </c>
      <c r="C51" s="10">
        <f>C50*(6/12)</f>
        <v>25750</v>
      </c>
      <c r="D51" s="10">
        <f>D50*(6/12)</f>
        <v>25750</v>
      </c>
      <c r="E51" s="10">
        <f>E50*(6/12)</f>
        <v>13250</v>
      </c>
      <c r="F51" s="10">
        <f>SUM(B51:E51)</f>
        <v>102500</v>
      </c>
      <c r="G51" s="10">
        <f>G50*(6/12)</f>
        <v>8162.5</v>
      </c>
      <c r="H51" s="10">
        <f>H50*(6/12)</f>
        <v>4000</v>
      </c>
      <c r="I51" s="10">
        <f>SUM(F51:H51)</f>
        <v>114662.5</v>
      </c>
    </row>
    <row r="52" spans="1:10" ht="21" x14ac:dyDescent="0.4">
      <c r="A52" s="9" t="s">
        <v>13</v>
      </c>
      <c r="B52" s="10">
        <f>B48-B51</f>
        <v>-12773.009999999998</v>
      </c>
      <c r="C52" s="10">
        <f>C48-C51</f>
        <v>-7039</v>
      </c>
      <c r="D52" s="10">
        <f>D48-D51</f>
        <v>-9600</v>
      </c>
      <c r="E52" s="10">
        <f>E48-E51</f>
        <v>-4750</v>
      </c>
      <c r="F52" s="10">
        <f>SUM(B52:E52)</f>
        <v>-34162.009999999995</v>
      </c>
      <c r="G52" s="10">
        <f>G48-G51</f>
        <v>-6198.03</v>
      </c>
      <c r="H52" s="10">
        <f>H48-H51</f>
        <v>2725</v>
      </c>
      <c r="I52" s="10">
        <f>I48-I51</f>
        <v>-37635.039999999994</v>
      </c>
    </row>
    <row r="53" spans="1:10" ht="21" x14ac:dyDescent="0.4">
      <c r="A53" s="9" t="s">
        <v>14</v>
      </c>
      <c r="B53" s="12">
        <f t="shared" ref="B53:I53" si="5">B48/B51</f>
        <v>0.66164211920529803</v>
      </c>
      <c r="C53" s="12">
        <f t="shared" si="5"/>
        <v>0.72664077669902916</v>
      </c>
      <c r="D53" s="12">
        <f t="shared" si="5"/>
        <v>0.62718446601941746</v>
      </c>
      <c r="E53" s="12">
        <f t="shared" si="5"/>
        <v>0.64150943396226412</v>
      </c>
      <c r="F53" s="12">
        <f t="shared" si="5"/>
        <v>0.66671209756097571</v>
      </c>
      <c r="G53" s="12">
        <f t="shared" si="5"/>
        <v>0.24067013782542113</v>
      </c>
      <c r="H53" s="12">
        <f t="shared" si="5"/>
        <v>1.6812499999999999</v>
      </c>
      <c r="I53" s="12">
        <f t="shared" si="5"/>
        <v>0.67177551509865918</v>
      </c>
    </row>
    <row r="54" spans="1:10" ht="21" x14ac:dyDescent="0.4">
      <c r="A54" s="9"/>
      <c r="B54" s="12"/>
      <c r="C54" s="12"/>
      <c r="D54" s="12"/>
      <c r="E54" s="12"/>
      <c r="F54" s="12"/>
      <c r="G54" s="12"/>
      <c r="H54" s="12"/>
      <c r="I54" s="12"/>
    </row>
    <row r="56" spans="1:10" ht="63" x14ac:dyDescent="0.35">
      <c r="A56" s="13" t="s">
        <v>22</v>
      </c>
      <c r="B56" s="14" t="s">
        <v>19</v>
      </c>
      <c r="C56" s="14" t="s">
        <v>1</v>
      </c>
      <c r="D56" s="14" t="s">
        <v>2</v>
      </c>
      <c r="E56" s="14" t="s">
        <v>3</v>
      </c>
      <c r="F56" s="14" t="s">
        <v>4</v>
      </c>
      <c r="G56" s="14" t="s">
        <v>5</v>
      </c>
      <c r="H56" s="14" t="s">
        <v>6</v>
      </c>
      <c r="I56" s="14" t="s">
        <v>7</v>
      </c>
    </row>
    <row r="57" spans="1:10" ht="21" x14ac:dyDescent="0.4">
      <c r="A57" s="9" t="s">
        <v>23</v>
      </c>
      <c r="B57" s="10">
        <v>19538.330000000002</v>
      </c>
      <c r="C57" s="10">
        <v>13938.26</v>
      </c>
      <c r="D57" s="10">
        <v>11050</v>
      </c>
      <c r="E57" s="10">
        <v>2000</v>
      </c>
      <c r="F57" s="10">
        <f>SUM(B57:E57)</f>
        <v>46526.590000000004</v>
      </c>
      <c r="G57" s="10">
        <v>1625.64</v>
      </c>
      <c r="H57" s="10">
        <v>4387</v>
      </c>
      <c r="I57" s="10">
        <f>SUM(F57:H57)</f>
        <v>52539.23</v>
      </c>
      <c r="J57" s="11">
        <v>570</v>
      </c>
    </row>
    <row r="58" spans="1:10" ht="21" x14ac:dyDescent="0.4">
      <c r="A58" s="9" t="s">
        <v>10</v>
      </c>
      <c r="B58" s="10">
        <f>B57/5</f>
        <v>3907.6660000000002</v>
      </c>
      <c r="C58" s="10">
        <f>C57/5</f>
        <v>2787.652</v>
      </c>
      <c r="D58" s="10">
        <f>D57/5</f>
        <v>2210</v>
      </c>
      <c r="E58" s="10">
        <f>E57/5</f>
        <v>400</v>
      </c>
      <c r="F58" s="10">
        <f>SUM(B58:E58)</f>
        <v>9305.3179999999993</v>
      </c>
      <c r="G58" s="10">
        <f>G57/5</f>
        <v>325.12800000000004</v>
      </c>
      <c r="H58" s="10">
        <f>H57/5</f>
        <v>877.4</v>
      </c>
      <c r="I58" s="10">
        <v>10507.8</v>
      </c>
    </row>
    <row r="59" spans="1:10" ht="21" x14ac:dyDescent="0.4">
      <c r="A59" s="9" t="s">
        <v>11</v>
      </c>
      <c r="B59" s="10">
        <v>75500</v>
      </c>
      <c r="C59" s="10">
        <v>51500</v>
      </c>
      <c r="D59" s="10">
        <v>51500</v>
      </c>
      <c r="E59" s="10">
        <v>26500</v>
      </c>
      <c r="F59" s="10">
        <f>SUM(B59:E59)</f>
        <v>205000</v>
      </c>
      <c r="G59" s="10">
        <v>16325</v>
      </c>
      <c r="H59" s="10">
        <v>8000</v>
      </c>
      <c r="I59" s="10">
        <f>SUM(F59:H59)</f>
        <v>229325</v>
      </c>
    </row>
    <row r="60" spans="1:10" ht="21" x14ac:dyDescent="0.4">
      <c r="A60" s="9" t="s">
        <v>24</v>
      </c>
      <c r="B60" s="10">
        <f>B59*(5/12)</f>
        <v>31458.333333333336</v>
      </c>
      <c r="C60" s="10">
        <f>C59*(5/12)</f>
        <v>21458.333333333336</v>
      </c>
      <c r="D60" s="10">
        <f>D59*(5/12)</f>
        <v>21458.333333333336</v>
      </c>
      <c r="E60" s="10">
        <f>E59*(5/12)</f>
        <v>11041.666666666668</v>
      </c>
      <c r="F60" s="10">
        <f>SUM(B60:E60)</f>
        <v>85416.666666666672</v>
      </c>
      <c r="G60" s="10">
        <f>G59*(5/12)</f>
        <v>6802.0833333333339</v>
      </c>
      <c r="H60" s="10">
        <f>H59*(5/12)</f>
        <v>3333.3333333333335</v>
      </c>
      <c r="I60" s="10">
        <f>SUM(F60:H60)</f>
        <v>95552.083333333328</v>
      </c>
    </row>
    <row r="61" spans="1:10" ht="21" x14ac:dyDescent="0.4">
      <c r="A61" s="9" t="s">
        <v>13</v>
      </c>
      <c r="B61" s="10">
        <f>B57-B60</f>
        <v>-11920.003333333334</v>
      </c>
      <c r="C61" s="10">
        <f>C57-C60</f>
        <v>-7520.0733333333355</v>
      </c>
      <c r="D61" s="10">
        <f>D57-D60</f>
        <v>-10408.333333333336</v>
      </c>
      <c r="E61" s="10">
        <f>E57-E60</f>
        <v>-9041.6666666666679</v>
      </c>
      <c r="F61" s="10">
        <f>SUM(B61:E61)</f>
        <v>-38890.076666666675</v>
      </c>
      <c r="G61" s="10">
        <f>G57-G60</f>
        <v>-5176.4433333333336</v>
      </c>
      <c r="H61" s="10">
        <f>H57-H60</f>
        <v>1053.6666666666665</v>
      </c>
      <c r="I61" s="10">
        <f>I57-I60</f>
        <v>-43012.853333333325</v>
      </c>
    </row>
    <row r="62" spans="1:10" ht="21" x14ac:dyDescent="0.4">
      <c r="A62" s="9" t="s">
        <v>14</v>
      </c>
      <c r="B62" s="12">
        <f t="shared" ref="B62:I62" si="6">B57/B60</f>
        <v>0.62108598675496685</v>
      </c>
      <c r="C62" s="12">
        <f t="shared" si="6"/>
        <v>0.64954998058252422</v>
      </c>
      <c r="D62" s="12">
        <f t="shared" si="6"/>
        <v>0.51495145631067951</v>
      </c>
      <c r="E62" s="12">
        <f t="shared" si="6"/>
        <v>0.1811320754716981</v>
      </c>
      <c r="F62" s="12">
        <f t="shared" si="6"/>
        <v>0.54470154146341465</v>
      </c>
      <c r="G62" s="12">
        <f t="shared" si="6"/>
        <v>0.2389914854517611</v>
      </c>
      <c r="H62" s="12">
        <f t="shared" si="6"/>
        <v>1.3161</v>
      </c>
      <c r="I62" s="12">
        <f t="shared" si="6"/>
        <v>0.54984913114575396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ColWidth="11.5546875" defaultRowHeight="14.4" x14ac:dyDescent="0.3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Sacks</dc:creator>
  <cp:lastModifiedBy>Lenovo</cp:lastModifiedBy>
  <cp:revision>56</cp:revision>
  <cp:lastPrinted>1601-01-01T00:00:00Z</cp:lastPrinted>
  <dcterms:created xsi:type="dcterms:W3CDTF">2013-07-11T01:31:03Z</dcterms:created>
  <dcterms:modified xsi:type="dcterms:W3CDTF">2015-12-13T20:00:28Z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